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60" windowWidth="19032" windowHeight="12276"/>
  </bookViews>
  <sheets>
    <sheet name="GrowthModel" sheetId="1" r:id="rId1"/>
  </sheets>
  <definedNames>
    <definedName name="_criteria">GrowthModel!$B$5</definedName>
    <definedName name="_operation">GrowthModel!$G$2</definedName>
    <definedName name="_prerun">GrowthModel!$G$8</definedName>
    <definedName name="_read">GrowthModel!$P$3</definedName>
    <definedName name="_step">GrowthModel!$B$4</definedName>
    <definedName name="_stepsize">GrowthModel!$B$3</definedName>
    <definedName name="_write">GrowthModel!$P$7</definedName>
    <definedName name="AL">GrowthModel!$E$12</definedName>
    <definedName name="Am">GrowthModel!$B$8</definedName>
    <definedName name="ATd">GrowthModel!$E$16</definedName>
    <definedName name="e">GrowthModel!$B$10</definedName>
    <definedName name="hour">GrowthModel!$E$3</definedName>
    <definedName name="Io">GrowthModel!$E$6</definedName>
    <definedName name="Itd">GrowthModel!$B$11</definedName>
    <definedName name="k">GrowthModel!$B$9</definedName>
    <definedName name="kd">GrowthModel!$B$16</definedName>
    <definedName name="kg">GrowthModel!$B$15</definedName>
    <definedName name="ks">GrowthModel!$B$17</definedName>
    <definedName name="L">GrowthModel!$E$9</definedName>
    <definedName name="LAI">GrowthModel!$B$14</definedName>
    <definedName name="tsr">GrowthModel!$B$12</definedName>
    <definedName name="tss">GrowthModel!$B$13</definedName>
    <definedName name="Wg">GrowthModel!$E$20</definedName>
    <definedName name="Ws">GrowthModel!$E$19</definedName>
    <definedName name="Yg">GrowthModel!$B$18</definedName>
  </definedNames>
  <calcPr calcId="145621"/>
</workbook>
</file>

<file path=xl/calcChain.xml><?xml version="1.0" encoding="utf-8"?>
<calcChain xmlns="http://schemas.openxmlformats.org/spreadsheetml/2006/main">
  <c r="I8" i="1" l="1"/>
  <c r="H8" i="1"/>
  <c r="I4" i="1"/>
  <c r="H4" i="1"/>
  <c r="V3" i="1"/>
  <c r="E16" i="1" l="1"/>
  <c r="Q3" i="1" s="1"/>
  <c r="B5" i="1"/>
  <c r="E22" i="1"/>
  <c r="S3" i="1" s="1"/>
  <c r="T3" i="1"/>
  <c r="U3" i="1"/>
  <c r="P3" i="1"/>
  <c r="L3" i="1"/>
  <c r="K3" i="1"/>
  <c r="J3" i="1"/>
  <c r="E5" i="1"/>
  <c r="E4" i="1"/>
  <c r="H3" i="1"/>
  <c r="L2" i="1"/>
  <c r="J2" i="1"/>
  <c r="H2" i="1"/>
  <c r="E21" i="1" l="1"/>
  <c r="R3" i="1" s="1"/>
  <c r="E6" i="1"/>
  <c r="E11" i="1" s="1"/>
  <c r="E10" i="1" l="1"/>
  <c r="E12" i="1" s="1"/>
  <c r="I3" i="1" l="1"/>
  <c r="I2" i="1"/>
</calcChain>
</file>

<file path=xl/sharedStrings.xml><?xml version="1.0" encoding="utf-8"?>
<sst xmlns="http://schemas.openxmlformats.org/spreadsheetml/2006/main" count="54" uniqueCount="51">
  <si>
    <t>CONTROL</t>
  </si>
  <si>
    <t>PARAMETERS</t>
  </si>
  <si>
    <t>Am</t>
  </si>
  <si>
    <t>k</t>
  </si>
  <si>
    <t>Io</t>
  </si>
  <si>
    <t>max steps</t>
  </si>
  <si>
    <t>step size</t>
  </si>
  <si>
    <t>step</t>
  </si>
  <si>
    <t>criteria</t>
  </si>
  <si>
    <t>LAI</t>
  </si>
  <si>
    <t>kg</t>
  </si>
  <si>
    <t>kd</t>
  </si>
  <si>
    <t>ks</t>
  </si>
  <si>
    <t>Yg</t>
  </si>
  <si>
    <t>tsr</t>
  </si>
  <si>
    <t>tss</t>
  </si>
  <si>
    <t>Itd</t>
  </si>
  <si>
    <t>INITIAL</t>
  </si>
  <si>
    <t>MODEL</t>
  </si>
  <si>
    <t>n1</t>
  </si>
  <si>
    <t>n2</t>
  </si>
  <si>
    <t>Leaf photosyn.</t>
  </si>
  <si>
    <t>L</t>
  </si>
  <si>
    <t>OPERATION</t>
  </si>
  <si>
    <t>PRERUN</t>
  </si>
  <si>
    <t>n3</t>
  </si>
  <si>
    <t>n4</t>
  </si>
  <si>
    <r>
      <t>A</t>
    </r>
    <r>
      <rPr>
        <vertAlign val="subscript"/>
        <sz val="11"/>
        <rFont val="Arial"/>
        <family val="2"/>
      </rPr>
      <t>L</t>
    </r>
  </si>
  <si>
    <t>ITG result</t>
  </si>
  <si>
    <r>
      <t>A</t>
    </r>
    <r>
      <rPr>
        <vertAlign val="subscript"/>
        <sz val="11"/>
        <rFont val="Arial"/>
        <family val="2"/>
      </rPr>
      <t>Td</t>
    </r>
  </si>
  <si>
    <t>Solar irradiance</t>
  </si>
  <si>
    <t>Weights</t>
  </si>
  <si>
    <t>Daily canopy
photosyn.</t>
  </si>
  <si>
    <t>t, hour</t>
  </si>
  <si>
    <t>day</t>
  </si>
  <si>
    <r>
      <t>A</t>
    </r>
    <r>
      <rPr>
        <b/>
        <vertAlign val="subscript"/>
        <sz val="11"/>
        <rFont val="Arial"/>
        <family val="2"/>
      </rPr>
      <t>Td</t>
    </r>
  </si>
  <si>
    <r>
      <rPr>
        <b/>
        <sz val="9"/>
        <rFont val="Symbol"/>
        <family val="1"/>
        <charset val="2"/>
      </rPr>
      <t xml:space="preserve"> D</t>
    </r>
    <r>
      <rPr>
        <b/>
        <sz val="9"/>
        <rFont val="Arial"/>
        <family val="2"/>
      </rPr>
      <t>W</t>
    </r>
    <r>
      <rPr>
        <b/>
        <vertAlign val="subscript"/>
        <sz val="11"/>
        <rFont val="Arial"/>
        <family val="2"/>
      </rPr>
      <t>s</t>
    </r>
  </si>
  <si>
    <r>
      <rPr>
        <b/>
        <sz val="9"/>
        <rFont val="Symbol"/>
        <family val="1"/>
        <charset val="2"/>
      </rPr>
      <t xml:space="preserve"> D</t>
    </r>
    <r>
      <rPr>
        <b/>
        <sz val="9"/>
        <rFont val="Arial"/>
        <family val="2"/>
      </rPr>
      <t>W</t>
    </r>
    <r>
      <rPr>
        <b/>
        <vertAlign val="subscript"/>
        <sz val="11"/>
        <rFont val="Arial"/>
        <family val="2"/>
      </rPr>
      <t>g</t>
    </r>
  </si>
  <si>
    <r>
      <t>W</t>
    </r>
    <r>
      <rPr>
        <b/>
        <vertAlign val="subscript"/>
        <sz val="11"/>
        <rFont val="Arial"/>
        <family val="2"/>
      </rPr>
      <t>s</t>
    </r>
  </si>
  <si>
    <r>
      <t>W</t>
    </r>
    <r>
      <rPr>
        <b/>
        <vertAlign val="subscript"/>
        <sz val="11"/>
        <rFont val="Arial"/>
        <family val="2"/>
      </rPr>
      <t>g</t>
    </r>
  </si>
  <si>
    <r>
      <t>W</t>
    </r>
    <r>
      <rPr>
        <b/>
        <vertAlign val="subscript"/>
        <sz val="11"/>
        <rFont val="Arial"/>
        <family val="2"/>
      </rPr>
      <t>s</t>
    </r>
    <r>
      <rPr>
        <b/>
        <sz val="9"/>
        <rFont val="Arial"/>
        <family val="2"/>
      </rPr>
      <t>+W</t>
    </r>
    <r>
      <rPr>
        <b/>
        <vertAlign val="subscript"/>
        <sz val="11"/>
        <rFont val="Arial"/>
        <family val="2"/>
      </rPr>
      <t>g</t>
    </r>
  </si>
  <si>
    <r>
      <t>W</t>
    </r>
    <r>
      <rPr>
        <vertAlign val="subscript"/>
        <sz val="11"/>
        <rFont val="Arial"/>
        <family val="2"/>
      </rPr>
      <t>s</t>
    </r>
  </si>
  <si>
    <r>
      <t>W</t>
    </r>
    <r>
      <rPr>
        <vertAlign val="subscript"/>
        <sz val="11"/>
        <rFont val="Arial"/>
        <family val="2"/>
      </rPr>
      <t>g</t>
    </r>
  </si>
  <si>
    <t>TO OUTPUT</t>
  </si>
  <si>
    <t>OUTPUT</t>
  </si>
  <si>
    <t>ITG</t>
  </si>
  <si>
    <t>UPD</t>
  </si>
  <si>
    <t>INI</t>
  </si>
  <si>
    <t>e</t>
  </si>
  <si>
    <r>
      <rPr>
        <sz val="9"/>
        <rFont val="Symbol"/>
        <family val="1"/>
        <charset val="2"/>
      </rPr>
      <t xml:space="preserve"> D</t>
    </r>
    <r>
      <rPr>
        <sz val="9"/>
        <rFont val="Arial"/>
        <family val="2"/>
      </rPr>
      <t>W</t>
    </r>
    <r>
      <rPr>
        <vertAlign val="subscript"/>
        <sz val="11"/>
        <rFont val="Arial"/>
        <family val="2"/>
      </rPr>
      <t>s</t>
    </r>
  </si>
  <si>
    <r>
      <rPr>
        <sz val="9"/>
        <rFont val="Symbol"/>
        <family val="1"/>
        <charset val="2"/>
      </rPr>
      <t xml:space="preserve"> D</t>
    </r>
    <r>
      <rPr>
        <sz val="9"/>
        <rFont val="Arial"/>
        <family val="2"/>
      </rPr>
      <t>W</t>
    </r>
    <r>
      <rPr>
        <vertAlign val="subscript"/>
        <sz val="11"/>
        <rFont val="Arial"/>
        <family val="2"/>
      </rPr>
      <t>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</si>
</sst>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9"/>
      <name val="Arial"/>
    </font>
    <font>
      <b/>
      <sz val="9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vertAlign val="subscript"/>
      <sz val="11"/>
      <name val="Arial"/>
      <family val="2"/>
    </font>
    <font>
      <b/>
      <i/>
      <sz val="9"/>
      <name val="Arial"/>
      <family val="2"/>
    </font>
    <font>
      <b/>
      <vertAlign val="subscript"/>
      <sz val="11"/>
      <name val="Arial"/>
      <family val="2"/>
    </font>
    <font>
      <b/>
      <sz val="9"/>
      <name val="Symbol"/>
      <family val="1"/>
      <charset val="2"/>
    </font>
    <font>
      <sz val="9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wrapText="1"/>
    </xf>
    <xf numFmtId="0" fontId="4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22242424242424"/>
          <c:y val="0.10077557524669652"/>
          <c:w val="0.61567676767676771"/>
          <c:h val="0.63953730445018941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solidFill>
                <a:srgbClr val="000000"/>
              </a:solidFill>
              <a:prstDash val="lgDash"/>
            </a:ln>
          </c:spPr>
          <c:marker>
            <c:symbol val="diamond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GrowthModel!$P$7:$P$17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GrowthModel!$T$7:$T$17</c:f>
              <c:numCache>
                <c:formatCode>General</c:formatCode>
                <c:ptCount val="11"/>
                <c:pt idx="0">
                  <c:v>20</c:v>
                </c:pt>
                <c:pt idx="1">
                  <c:v>15.726525095960952</c:v>
                </c:pt>
                <c:pt idx="2">
                  <c:v>20.93453050191922</c:v>
                </c:pt>
                <c:pt idx="3">
                  <c:v>16.063074180830316</c:v>
                </c:pt>
                <c:pt idx="4">
                  <c:v>21.808020808519917</c:v>
                </c:pt>
                <c:pt idx="5">
                  <c:v>16.279843367771516</c:v>
                </c:pt>
                <c:pt idx="6">
                  <c:v>22.637171550146139</c:v>
                </c:pt>
                <c:pt idx="7">
                  <c:v>16.384812728342887</c:v>
                </c:pt>
                <c:pt idx="8">
                  <c:v>23.437336986178007</c:v>
                </c:pt>
                <c:pt idx="9">
                  <c:v>16.383818649059545</c:v>
                </c:pt>
                <c:pt idx="10">
                  <c:v>24.222828591950115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solidFill>
                <a:srgbClr val="00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GrowthModel!$P$7:$P$17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GrowthModel!$U$7:$U$17</c:f>
              <c:numCache>
                <c:formatCode>General</c:formatCode>
                <c:ptCount val="11"/>
                <c:pt idx="0">
                  <c:v>130</c:v>
                </c:pt>
                <c:pt idx="1">
                  <c:v>140.19999999999999</c:v>
                </c:pt>
                <c:pt idx="2">
                  <c:v>142.523889767502</c:v>
                </c:pt>
                <c:pt idx="3">
                  <c:v>152.23308409772673</c:v>
                </c:pt>
                <c:pt idx="4">
                  <c:v>153.25178664160075</c:v>
                </c:pt>
                <c:pt idx="5">
                  <c:v>162.64892954601271</c:v>
                </c:pt>
                <c:pt idx="6">
                  <c:v>162.42715751525151</c:v>
                </c:pt>
                <c:pt idx="7">
                  <c:v>171.67928363993079</c:v>
                </c:pt>
                <c:pt idx="8">
                  <c:v>170.25883799553034</c:v>
                </c:pt>
                <c:pt idx="9">
                  <c:v>179.52445772067512</c:v>
                </c:pt>
                <c:pt idx="10">
                  <c:v>176.92575975642728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solidFill>
                <a:srgbClr val="000000"/>
              </a:solidFill>
              <a:prstDash val="solid"/>
            </a:ln>
          </c:spPr>
          <c:marker>
            <c:symbol val="squar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GrowthModel!$P$7:$P$17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GrowthModel!$V$7:$V$17</c:f>
              <c:numCache>
                <c:formatCode>General</c:formatCode>
                <c:ptCount val="11"/>
                <c:pt idx="0">
                  <c:v>150</c:v>
                </c:pt>
                <c:pt idx="1">
                  <c:v>155.92652509596093</c:v>
                </c:pt>
                <c:pt idx="2">
                  <c:v>163.45842026942123</c:v>
                </c:pt>
                <c:pt idx="3">
                  <c:v>168.29615827855704</c:v>
                </c:pt>
                <c:pt idx="4">
                  <c:v>175.05980745012067</c:v>
                </c:pt>
                <c:pt idx="5">
                  <c:v>178.92877291378423</c:v>
                </c:pt>
                <c:pt idx="6">
                  <c:v>185.06432906539766</c:v>
                </c:pt>
                <c:pt idx="7">
                  <c:v>188.06409636827368</c:v>
                </c:pt>
                <c:pt idx="8">
                  <c:v>193.69617498170834</c:v>
                </c:pt>
                <c:pt idx="9">
                  <c:v>195.90827636973466</c:v>
                </c:pt>
                <c:pt idx="10">
                  <c:v>201.14858834837739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629184"/>
        <c:axId val="63677184"/>
      </c:scatterChart>
      <c:valAx>
        <c:axId val="63629184"/>
        <c:scaling>
          <c:orientation val="minMax"/>
          <c:max val="1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day</a:t>
                </a:r>
              </a:p>
            </c:rich>
          </c:tx>
          <c:layout>
            <c:manualLayout>
              <c:xMode val="edge"/>
              <c:yMode val="edge"/>
              <c:x val="0.52978122248825477"/>
              <c:y val="0.8565924026938492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677184"/>
        <c:crosses val="autoZero"/>
        <c:crossBetween val="midCat"/>
        <c:majorUnit val="2"/>
      </c:valAx>
      <c:valAx>
        <c:axId val="63677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 (g C m</a:t>
                </a:r>
                <a:r>
                  <a:rPr lang="en-US" sz="9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-2</a:t>
                </a: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5.0156739811912224E-2"/>
              <c:y val="0.2441868603633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62918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18</xdr:col>
      <xdr:colOff>47625</xdr:colOff>
      <xdr:row>17</xdr:row>
      <xdr:rowOff>66675</xdr:rowOff>
    </xdr:from>
    <xdr:to>
      <xdr:col>21</xdr:col>
      <xdr:colOff>284550</xdr:colOff>
      <xdr:row>26</xdr:row>
      <xdr:rowOff>152175</xdr:rowOff>
    </xdr:to>
    <xdr:graphicFrame macro="">
      <xdr:nvGraphicFramePr>
        <xdr:cNvPr id="10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0.80903</cdr:x>
      <cdr:y>0.09835</cdr:y>
    </cdr:from>
    <cdr:to>
      <cdr:x>0.89956</cdr:x>
      <cdr:y>0.16173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01879" y="177027"/>
          <a:ext cx="179251" cy="1140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GB" sz="900" b="0" i="0" strike="noStrike">
              <a:solidFill>
                <a:srgbClr val="000000"/>
              </a:solidFill>
              <a:latin typeface="Arial"/>
              <a:cs typeface="Arial"/>
            </a:rPr>
            <a:t>Total</a:t>
          </a:r>
        </a:p>
      </cdr:txBody>
    </cdr:sp>
  </cdr:relSizeAnchor>
  <cdr:relSizeAnchor xmlns:cdr="http://schemas.openxmlformats.org/drawingml/2006/chartDrawing">
    <cdr:from>
      <cdr:x>0.85014</cdr:x>
      <cdr:y>0.31592</cdr:y>
    </cdr:from>
    <cdr:to>
      <cdr:x>0.90929</cdr:x>
      <cdr:y>0.39132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83277" y="568662"/>
          <a:ext cx="117117" cy="135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GB" sz="900" b="0" i="0" strike="noStrike">
              <a:solidFill>
                <a:srgbClr val="000000"/>
              </a:solidFill>
              <a:latin typeface="Arial"/>
              <a:cs typeface="Arial"/>
            </a:rPr>
            <a:t>W</a:t>
          </a:r>
          <a:r>
            <a:rPr lang="en-GB" sz="1100" b="0" i="0" strike="noStrike" baseline="-25000">
              <a:solidFill>
                <a:srgbClr val="000000"/>
              </a:solidFill>
              <a:latin typeface="Arial"/>
              <a:cs typeface="Arial"/>
            </a:rPr>
            <a:t>g</a:t>
          </a:r>
        </a:p>
      </cdr:txBody>
    </cdr:sp>
  </cdr:relSizeAnchor>
  <cdr:relSizeAnchor xmlns:cdr="http://schemas.openxmlformats.org/drawingml/2006/chartDrawing">
    <cdr:from>
      <cdr:x>0.84052</cdr:x>
      <cdr:y>0.53891</cdr:y>
    </cdr:from>
    <cdr:to>
      <cdr:x>0.89794</cdr:x>
      <cdr:y>0.61431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64230" y="970029"/>
          <a:ext cx="113692" cy="1357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GB" sz="900" b="0" i="0" strike="noStrike">
              <a:solidFill>
                <a:srgbClr val="000000"/>
              </a:solidFill>
              <a:latin typeface="Arial"/>
              <a:cs typeface="Arial"/>
            </a:rPr>
            <a:t>W</a:t>
          </a:r>
          <a:r>
            <a:rPr lang="en-GB" sz="1100" b="0" i="0" strike="noStrike" baseline="-25000">
              <a:solidFill>
                <a:srgbClr val="000000"/>
              </a:solidFill>
              <a:latin typeface="Arial"/>
              <a:cs typeface="Arial"/>
            </a:rPr>
            <a:t>s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22"/>
  <sheetViews>
    <sheetView showFormulas="1" tabSelected="1" workbookViewId="0">
      <selection activeCell="E2" sqref="E2"/>
    </sheetView>
  </sheetViews>
  <sheetFormatPr defaultRowHeight="11.4" x14ac:dyDescent="0.2"/>
  <cols>
    <col min="1" max="1" width="6" customWidth="1"/>
    <col min="2" max="2" width="5.375" customWidth="1"/>
    <col min="3" max="3" width="0.75" customWidth="1"/>
    <col min="4" max="4" width="14.75" bestFit="1" customWidth="1"/>
    <col min="5" max="5" width="12" bestFit="1" customWidth="1"/>
    <col min="6" max="6" width="1.625" customWidth="1"/>
    <col min="7" max="14" width="8.75" customWidth="1"/>
    <col min="15" max="15" width="2.375" customWidth="1"/>
    <col min="16" max="24" width="8.75" customWidth="1"/>
  </cols>
  <sheetData>
    <row r="1" spans="1:23" ht="12" x14ac:dyDescent="0.25">
      <c r="A1" s="1" t="s">
        <v>0</v>
      </c>
      <c r="D1" s="1" t="s">
        <v>18</v>
      </c>
      <c r="G1" s="1" t="s">
        <v>23</v>
      </c>
      <c r="P1" s="1" t="s">
        <v>43</v>
      </c>
      <c r="Q1" s="1"/>
      <c r="R1" s="1"/>
      <c r="S1" s="1"/>
    </row>
    <row r="2" spans="1:23" ht="16.2" x14ac:dyDescent="0.35">
      <c r="A2" t="s">
        <v>5</v>
      </c>
      <c r="B2">
        <v>10</v>
      </c>
      <c r="D2" s="6" t="s">
        <v>30</v>
      </c>
      <c r="G2" s="5" t="s">
        <v>45</v>
      </c>
      <c r="H2">
        <f>L</f>
        <v>0</v>
      </c>
      <c r="I2">
        <f>AL</f>
        <v>974.02597402597416</v>
      </c>
      <c r="J2">
        <f>E15</f>
        <v>0</v>
      </c>
      <c r="K2">
        <v>0</v>
      </c>
      <c r="L2">
        <f>LAI</f>
        <v>2</v>
      </c>
      <c r="M2" t="b">
        <v>0</v>
      </c>
      <c r="P2" s="5" t="s">
        <v>34</v>
      </c>
      <c r="Q2" s="5" t="s">
        <v>35</v>
      </c>
      <c r="R2" s="5" t="s">
        <v>36</v>
      </c>
      <c r="S2" s="5" t="s">
        <v>37</v>
      </c>
      <c r="T2" s="5" t="s">
        <v>38</v>
      </c>
      <c r="U2" s="5" t="s">
        <v>39</v>
      </c>
      <c r="V2" s="5" t="s">
        <v>40</v>
      </c>
      <c r="W2" s="5"/>
    </row>
    <row r="3" spans="1:23" ht="12" x14ac:dyDescent="0.25">
      <c r="A3" t="s">
        <v>6</v>
      </c>
      <c r="B3">
        <v>1</v>
      </c>
      <c r="D3" s="4" t="s">
        <v>33</v>
      </c>
      <c r="G3" s="5" t="s">
        <v>45</v>
      </c>
      <c r="H3">
        <f>hour</f>
        <v>0</v>
      </c>
      <c r="I3">
        <f>AL</f>
        <v>974.02597402597416</v>
      </c>
      <c r="J3">
        <f>E15</f>
        <v>0</v>
      </c>
      <c r="K3">
        <f>tsr</f>
        <v>6</v>
      </c>
      <c r="L3">
        <f>tss</f>
        <v>18</v>
      </c>
      <c r="P3">
        <f>_step</f>
        <v>0</v>
      </c>
      <c r="Q3">
        <f>ATd</f>
        <v>0</v>
      </c>
      <c r="R3">
        <f>E21</f>
        <v>0</v>
      </c>
      <c r="S3">
        <f>E22</f>
        <v>0</v>
      </c>
      <c r="T3">
        <f>Ws</f>
        <v>0</v>
      </c>
      <c r="U3">
        <f>Wg</f>
        <v>0</v>
      </c>
      <c r="V3">
        <f>Ws+Wg</f>
        <v>0</v>
      </c>
    </row>
    <row r="4" spans="1:23" ht="12" x14ac:dyDescent="0.25">
      <c r="A4" t="s">
        <v>7</v>
      </c>
      <c r="D4" t="s">
        <v>19</v>
      </c>
      <c r="E4">
        <f>Itd/(1800*(tss-tsr))</f>
        <v>462.96296296296299</v>
      </c>
      <c r="G4" s="5" t="s">
        <v>46</v>
      </c>
      <c r="H4" t="e">
        <f>E19:E20</f>
        <v>#VALUE!</v>
      </c>
      <c r="I4" t="e">
        <f>E21:E22</f>
        <v>#VALUE!</v>
      </c>
      <c r="J4">
        <v>1</v>
      </c>
      <c r="R4" t="b">
        <v>0</v>
      </c>
      <c r="S4" t="b">
        <v>0</v>
      </c>
      <c r="T4" t="b">
        <v>0</v>
      </c>
      <c r="U4" t="b">
        <v>0</v>
      </c>
      <c r="V4" t="b">
        <v>0</v>
      </c>
    </row>
    <row r="5" spans="1:23" x14ac:dyDescent="0.2">
      <c r="A5" t="s">
        <v>8</v>
      </c>
      <c r="B5" t="b">
        <f>_step&lt;=B2</f>
        <v>1</v>
      </c>
      <c r="D5" t="s">
        <v>20</v>
      </c>
      <c r="E5">
        <f>SIN(PI()*(hour-tsr)/(tss-tsr))^2</f>
        <v>1</v>
      </c>
      <c r="G5" s="2"/>
      <c r="H5" s="3"/>
    </row>
    <row r="6" spans="1:23" ht="12" x14ac:dyDescent="0.25">
      <c r="D6" t="s">
        <v>4</v>
      </c>
      <c r="E6">
        <f>E4*E5</f>
        <v>462.96296296296299</v>
      </c>
      <c r="P6" s="1" t="s">
        <v>44</v>
      </c>
      <c r="Q6" s="1"/>
      <c r="R6" s="1"/>
      <c r="S6" s="1"/>
    </row>
    <row r="7" spans="1:23" ht="12" x14ac:dyDescent="0.25">
      <c r="A7" s="1" t="s">
        <v>1</v>
      </c>
      <c r="G7" s="1" t="s">
        <v>24</v>
      </c>
      <c r="P7">
        <v>0</v>
      </c>
      <c r="Q7">
        <v>22.326525095960953</v>
      </c>
      <c r="R7">
        <v>-26.6</v>
      </c>
      <c r="S7">
        <v>10.200000000000003</v>
      </c>
      <c r="T7">
        <v>20</v>
      </c>
      <c r="U7">
        <v>130</v>
      </c>
      <c r="V7">
        <v>150</v>
      </c>
    </row>
    <row r="8" spans="1:23" ht="12" x14ac:dyDescent="0.25">
      <c r="A8" t="s">
        <v>2</v>
      </c>
      <c r="B8">
        <v>1500</v>
      </c>
      <c r="D8" s="6" t="s">
        <v>21</v>
      </c>
      <c r="G8" s="5" t="s">
        <v>47</v>
      </c>
      <c r="H8" t="e">
        <f>E19:E20</f>
        <v>#VALUE!</v>
      </c>
      <c r="I8" t="e">
        <f>B21:B22</f>
        <v>#VALUE!</v>
      </c>
      <c r="P8">
        <v>1</v>
      </c>
      <c r="Q8">
        <v>22.326525095960953</v>
      </c>
      <c r="R8">
        <v>5.2080054059582679</v>
      </c>
      <c r="S8">
        <v>2.3238897675020151</v>
      </c>
      <c r="T8">
        <v>15.726525095960952</v>
      </c>
      <c r="U8">
        <v>140.19999999999999</v>
      </c>
      <c r="V8">
        <v>155.92652509596093</v>
      </c>
    </row>
    <row r="9" spans="1:23" x14ac:dyDescent="0.2">
      <c r="A9" t="s">
        <v>3</v>
      </c>
      <c r="B9">
        <v>0.5</v>
      </c>
      <c r="D9" t="s">
        <v>22</v>
      </c>
      <c r="G9" s="3"/>
      <c r="P9">
        <v>2</v>
      </c>
      <c r="Q9">
        <v>22.326525095960953</v>
      </c>
      <c r="R9">
        <v>-4.8714563210889033</v>
      </c>
      <c r="S9">
        <v>9.7091943302247419</v>
      </c>
      <c r="T9">
        <v>20.93453050191922</v>
      </c>
      <c r="U9">
        <v>142.523889767502</v>
      </c>
      <c r="V9">
        <v>163.45842026942123</v>
      </c>
    </row>
    <row r="10" spans="1:23" x14ac:dyDescent="0.2">
      <c r="A10" s="4" t="s">
        <v>48</v>
      </c>
      <c r="B10">
        <v>12</v>
      </c>
      <c r="D10" s="4" t="s">
        <v>25</v>
      </c>
      <c r="E10">
        <f>Am*e*k*Io*EXP(-k*L)</f>
        <v>4166666.666666667</v>
      </c>
      <c r="P10">
        <v>3</v>
      </c>
      <c r="Q10">
        <v>22.326525095960953</v>
      </c>
      <c r="R10">
        <v>5.7449466276896004</v>
      </c>
      <c r="S10">
        <v>1.0187025438740083</v>
      </c>
      <c r="T10">
        <v>16.063074180830316</v>
      </c>
      <c r="U10">
        <v>152.23308409772673</v>
      </c>
      <c r="V10">
        <v>168.29615827855704</v>
      </c>
    </row>
    <row r="11" spans="1:23" x14ac:dyDescent="0.2">
      <c r="A11" t="s">
        <v>16</v>
      </c>
      <c r="B11">
        <v>10000000</v>
      </c>
      <c r="D11" s="4" t="s">
        <v>26</v>
      </c>
      <c r="E11">
        <f>Am+e*k*Io*EXP(-k*L)</f>
        <v>4277.7777777777774</v>
      </c>
      <c r="P11">
        <v>4</v>
      </c>
      <c r="Q11">
        <v>22.326525095960953</v>
      </c>
      <c r="R11">
        <v>-5.5281774407484008</v>
      </c>
      <c r="S11">
        <v>9.3971429044119574</v>
      </c>
      <c r="T11">
        <v>21.808020808519917</v>
      </c>
      <c r="U11">
        <v>153.25178664160075</v>
      </c>
      <c r="V11">
        <v>175.05980745012067</v>
      </c>
    </row>
    <row r="12" spans="1:23" ht="16.2" x14ac:dyDescent="0.35">
      <c r="A12" t="s">
        <v>14</v>
      </c>
      <c r="B12">
        <v>6</v>
      </c>
      <c r="D12" s="4" t="s">
        <v>27</v>
      </c>
      <c r="E12">
        <f>E10/E11</f>
        <v>974.02597402597416</v>
      </c>
      <c r="P12">
        <v>5</v>
      </c>
      <c r="Q12">
        <v>22.326525095960953</v>
      </c>
      <c r="R12">
        <v>6.3573281823746228</v>
      </c>
      <c r="S12">
        <v>-0.22177203076120477</v>
      </c>
      <c r="T12">
        <v>16.279843367771516</v>
      </c>
      <c r="U12">
        <v>162.64892954601271</v>
      </c>
      <c r="V12">
        <v>178.92877291378423</v>
      </c>
    </row>
    <row r="13" spans="1:23" x14ac:dyDescent="0.2">
      <c r="A13" t="s">
        <v>15</v>
      </c>
      <c r="B13">
        <v>18</v>
      </c>
      <c r="P13">
        <v>6</v>
      </c>
      <c r="Q13">
        <v>22.326525095960953</v>
      </c>
      <c r="R13">
        <v>-6.2523588218032522</v>
      </c>
      <c r="S13">
        <v>9.2521261246792914</v>
      </c>
      <c r="T13">
        <v>22.637171550146139</v>
      </c>
      <c r="U13">
        <v>162.42715751525151</v>
      </c>
      <c r="V13">
        <v>185.06432906539766</v>
      </c>
    </row>
    <row r="14" spans="1:23" ht="23.25" customHeight="1" x14ac:dyDescent="0.2">
      <c r="A14" t="s">
        <v>9</v>
      </c>
      <c r="B14">
        <v>2</v>
      </c>
      <c r="D14" s="7" t="s">
        <v>32</v>
      </c>
      <c r="P14">
        <v>7</v>
      </c>
      <c r="Q14">
        <v>22.326525095960953</v>
      </c>
      <c r="R14">
        <v>7.0525242578351204</v>
      </c>
      <c r="S14">
        <v>-1.4204456444004361</v>
      </c>
      <c r="T14">
        <v>16.384812728342887</v>
      </c>
      <c r="U14">
        <v>171.67928363993079</v>
      </c>
      <c r="V14">
        <v>188.06409636827368</v>
      </c>
    </row>
    <row r="15" spans="1:23" x14ac:dyDescent="0.2">
      <c r="A15" t="s">
        <v>10</v>
      </c>
      <c r="B15">
        <v>1.98</v>
      </c>
      <c r="D15" s="4" t="s">
        <v>28</v>
      </c>
      <c r="P15">
        <v>8</v>
      </c>
      <c r="Q15">
        <v>22.326525095960953</v>
      </c>
      <c r="R15">
        <v>-7.0535183371184615</v>
      </c>
      <c r="S15">
        <v>9.2656197251447843</v>
      </c>
      <c r="T15">
        <v>23.437336986178007</v>
      </c>
      <c r="U15">
        <v>170.25883799553034</v>
      </c>
      <c r="V15">
        <v>193.69617498170834</v>
      </c>
    </row>
    <row r="16" spans="1:23" ht="16.2" x14ac:dyDescent="0.35">
      <c r="A16" t="s">
        <v>11</v>
      </c>
      <c r="B16">
        <v>0.1</v>
      </c>
      <c r="D16" s="4" t="s">
        <v>29</v>
      </c>
      <c r="E16">
        <f>(12/44)*3600*LAI*E15/10^6</f>
        <v>0</v>
      </c>
      <c r="P16">
        <v>9</v>
      </c>
      <c r="Q16">
        <v>22.326525095960953</v>
      </c>
      <c r="R16">
        <v>7.83900994289057</v>
      </c>
      <c r="S16">
        <v>-2.5986979642478474</v>
      </c>
      <c r="T16">
        <v>16.383818649059545</v>
      </c>
      <c r="U16">
        <v>179.52445772067512</v>
      </c>
      <c r="V16">
        <v>195.90827636973466</v>
      </c>
    </row>
    <row r="17" spans="1:22" x14ac:dyDescent="0.2">
      <c r="A17" t="s">
        <v>12</v>
      </c>
      <c r="B17">
        <v>0.05</v>
      </c>
      <c r="P17">
        <v>10</v>
      </c>
      <c r="Q17">
        <v>22.326525095960953</v>
      </c>
      <c r="R17">
        <v>-7.9420995404575443</v>
      </c>
      <c r="S17">
        <v>9.4320364955818281</v>
      </c>
      <c r="T17">
        <v>24.222828591950115</v>
      </c>
      <c r="U17">
        <v>176.92575975642728</v>
      </c>
      <c r="V17">
        <v>201.14858834837739</v>
      </c>
    </row>
    <row r="18" spans="1:22" x14ac:dyDescent="0.2">
      <c r="A18" t="s">
        <v>13</v>
      </c>
      <c r="B18">
        <v>0.75</v>
      </c>
      <c r="D18" s="6" t="s">
        <v>31</v>
      </c>
    </row>
    <row r="19" spans="1:22" ht="16.2" x14ac:dyDescent="0.35">
      <c r="D19" s="4" t="s">
        <v>41</v>
      </c>
    </row>
    <row r="20" spans="1:22" ht="16.2" x14ac:dyDescent="0.35">
      <c r="A20" s="1" t="s">
        <v>17</v>
      </c>
      <c r="D20" s="8" t="s">
        <v>42</v>
      </c>
    </row>
    <row r="21" spans="1:22" ht="16.2" x14ac:dyDescent="0.35">
      <c r="A21" s="4" t="s">
        <v>41</v>
      </c>
      <c r="B21">
        <v>20</v>
      </c>
      <c r="D21" s="8" t="s">
        <v>49</v>
      </c>
      <c r="E21">
        <f>(kd*Wg-kg*Ws)*_stepsize+ATd</f>
        <v>0</v>
      </c>
    </row>
    <row r="22" spans="1:22" ht="16.2" x14ac:dyDescent="0.35">
      <c r="A22" s="4" t="s">
        <v>42</v>
      </c>
      <c r="B22">
        <v>130</v>
      </c>
      <c r="D22" s="8" t="s">
        <v>50</v>
      </c>
      <c r="E22">
        <f>(kg*Ws*Yg-kd*Wg-ks*Wg)*_stepsize</f>
        <v>0</v>
      </c>
    </row>
  </sheetData>
  <phoneticPr fontId="3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25</vt:i4>
      </vt:variant>
    </vt:vector>
  </HeadingPairs>
  <TitlesOfParts>
    <vt:vector size="26" baseType="lpstr">
      <vt:lpstr>GrowthModel</vt:lpstr>
      <vt:lpstr>_criteria</vt:lpstr>
      <vt:lpstr>_operation</vt:lpstr>
      <vt:lpstr>_prerun</vt:lpstr>
      <vt:lpstr>_read</vt:lpstr>
      <vt:lpstr>_step</vt:lpstr>
      <vt:lpstr>_stepsize</vt:lpstr>
      <vt:lpstr>_write</vt:lpstr>
      <vt:lpstr>AL</vt:lpstr>
      <vt:lpstr>Am</vt:lpstr>
      <vt:lpstr>ATd</vt:lpstr>
      <vt:lpstr>e</vt:lpstr>
      <vt:lpstr>hour</vt:lpstr>
      <vt:lpstr>Io</vt:lpstr>
      <vt:lpstr>Itd</vt:lpstr>
      <vt:lpstr>k</vt:lpstr>
      <vt:lpstr>kd</vt:lpstr>
      <vt:lpstr>kg</vt:lpstr>
      <vt:lpstr>ks</vt:lpstr>
      <vt:lpstr>L</vt:lpstr>
      <vt:lpstr>LAI</vt:lpstr>
      <vt:lpstr>tsr</vt:lpstr>
      <vt:lpstr>tss</vt:lpstr>
      <vt:lpstr>Wg</vt:lpstr>
      <vt:lpstr>Ws</vt:lpstr>
      <vt:lpstr>Yg</vt:lpstr>
    </vt:vector>
  </TitlesOfParts>
  <Company>Dept. Land Management, UPM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C.B.S. Teh</dc:creator>
  <cp:lastModifiedBy>Christopher Teh</cp:lastModifiedBy>
  <dcterms:created xsi:type="dcterms:W3CDTF">2008-06-02T02:56:47Z</dcterms:created>
  <dcterms:modified xsi:type="dcterms:W3CDTF">2014-12-28T14:40:10Z</dcterms:modified>
</cp:coreProperties>
</file>